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6732" activeTab="0"/>
  </bookViews>
  <sheets>
    <sheet name="SATURATIONsm" sheetId="1" r:id="rId1"/>
  </sheets>
  <definedNames/>
  <calcPr fullCalcOnLoad="1" iterate="1" iterateCount="2" iterateDelta="0.001"/>
</workbook>
</file>

<file path=xl/sharedStrings.xml><?xml version="1.0" encoding="utf-8"?>
<sst xmlns="http://schemas.openxmlformats.org/spreadsheetml/2006/main" count="12" uniqueCount="12">
  <si>
    <t>Formation Resistivity Constant (a)</t>
  </si>
  <si>
    <t>Formation Water Resistivity (Ohm-m)</t>
  </si>
  <si>
    <t>Average Shale Resistivity (Ohm-m)</t>
  </si>
  <si>
    <t>Effective Porosity (%)</t>
  </si>
  <si>
    <t>Shale Volume (%)</t>
  </si>
  <si>
    <t>Porosity Exponent (m)</t>
  </si>
  <si>
    <t>Water Saturation Exponent (n)</t>
  </si>
  <si>
    <t>True Formation Resistivity (Ohm-m)</t>
  </si>
  <si>
    <t>Water Saturation - Archie Model (%)</t>
  </si>
  <si>
    <t>Water Saturation - Simandoux Model (%)</t>
  </si>
  <si>
    <t>Water Saturation - Indonesian Model (%)</t>
  </si>
  <si>
    <t>designed by: S. Martinovic et al., April 29. 2004., N. Sad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</si>
</sst>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2" fillId="2" borderId="1" xfId="0" applyNumberFormat="1" applyFont="1" applyFill="1" applyBorder="1" applyAlignment="1">
      <alignment/>
    </xf>
    <xf numFmtId="2" fontId="3" fillId="3" borderId="2" xfId="0" applyNumberFormat="1" applyFont="1" applyFill="1" applyBorder="1" applyAlignment="1" applyProtection="1">
      <alignment/>
      <protection locked="0"/>
    </xf>
    <xf numFmtId="165" fontId="3" fillId="3" borderId="2" xfId="0" applyNumberFormat="1" applyFont="1" applyFill="1" applyBorder="1" applyAlignment="1" applyProtection="1">
      <alignment/>
      <protection locked="0"/>
    </xf>
    <xf numFmtId="164" fontId="3" fillId="3" borderId="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2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I1" sqref="I1"/>
    </sheetView>
  </sheetViews>
  <sheetFormatPr defaultColWidth="9.140625" defaultRowHeight="12.75"/>
  <cols>
    <col min="1" max="1" width="42.28125" style="0" customWidth="1"/>
    <col min="7" max="7" width="5.28125" style="0" customWidth="1"/>
    <col min="8" max="8" width="5.00390625" style="0" customWidth="1"/>
  </cols>
  <sheetData>
    <row r="1" spans="1:9" ht="15">
      <c r="A1" s="8" t="s">
        <v>0</v>
      </c>
      <c r="B1" s="4">
        <v>1</v>
      </c>
      <c r="C1" s="7">
        <f>IF(B1&lt;0.5,0.5,B1)</f>
        <v>1</v>
      </c>
      <c r="D1" s="7">
        <f>IF(C1&gt;2,2,C1)</f>
        <v>1</v>
      </c>
      <c r="E1" s="7"/>
      <c r="F1" s="7"/>
      <c r="G1" s="7"/>
      <c r="H1" s="7"/>
      <c r="I1" s="7"/>
    </row>
    <row r="2" spans="1:9" ht="15">
      <c r="A2" s="8" t="s">
        <v>5</v>
      </c>
      <c r="B2" s="4">
        <v>2</v>
      </c>
      <c r="C2" s="7">
        <f>IF(B2&lt;1,1,B2)</f>
        <v>2</v>
      </c>
      <c r="D2" s="7">
        <f>IF(C2&gt;3.5,3.5,C2)</f>
        <v>2</v>
      </c>
      <c r="E2" s="7">
        <f>D2/2</f>
        <v>1</v>
      </c>
      <c r="F2" s="7"/>
      <c r="G2" s="7"/>
      <c r="H2" s="7"/>
      <c r="I2" s="7"/>
    </row>
    <row r="3" spans="1:9" ht="15">
      <c r="A3" s="8" t="s">
        <v>6</v>
      </c>
      <c r="B3" s="4">
        <v>2</v>
      </c>
      <c r="C3" s="7">
        <f>IF(B3&lt;1,1,B3)</f>
        <v>2</v>
      </c>
      <c r="D3" s="7">
        <f>IF(C3&gt;3.5,3.5,C3)</f>
        <v>2</v>
      </c>
      <c r="E3" s="7">
        <f>1/D3</f>
        <v>0.5</v>
      </c>
      <c r="F3" s="7">
        <f>2/D3</f>
        <v>1</v>
      </c>
      <c r="G3" s="7"/>
      <c r="H3" s="7"/>
      <c r="I3" s="7"/>
    </row>
    <row r="4" spans="1:9" ht="15">
      <c r="A4" s="8" t="s">
        <v>1</v>
      </c>
      <c r="B4" s="5">
        <v>0.2</v>
      </c>
      <c r="C4" s="7">
        <f>IF(B4&lt;0.001,0.001,B4)</f>
        <v>0.2</v>
      </c>
      <c r="D4" s="7">
        <f>IF(C4&gt;20,20,C4)</f>
        <v>0.2</v>
      </c>
      <c r="E4" s="7">
        <f>(D1*D4)^0.5</f>
        <v>0.4472135954999579</v>
      </c>
      <c r="F4" s="7"/>
      <c r="G4" s="7"/>
      <c r="H4" s="7"/>
      <c r="I4" s="7"/>
    </row>
    <row r="5" spans="1:9" ht="15">
      <c r="A5" s="8" t="s">
        <v>7</v>
      </c>
      <c r="B5" s="6">
        <v>20</v>
      </c>
      <c r="C5" s="7">
        <f>IF(B5&lt;0.001,0.001,B5)</f>
        <v>20</v>
      </c>
      <c r="D5" s="7">
        <f>IF(C5&gt;2000,2000,C5)</f>
        <v>20</v>
      </c>
      <c r="E5" s="7">
        <f>D5^0.5</f>
        <v>4.47213595499958</v>
      </c>
      <c r="F5" s="7">
        <f>1/E5</f>
        <v>0.22360679774997896</v>
      </c>
      <c r="G5" s="7"/>
      <c r="H5" s="7"/>
      <c r="I5" s="7"/>
    </row>
    <row r="6" spans="1:9" ht="15">
      <c r="A6" s="8" t="s">
        <v>2</v>
      </c>
      <c r="B6" s="6">
        <v>2</v>
      </c>
      <c r="C6" s="7">
        <f>IF(B6&lt;0.001,0.001,B6)</f>
        <v>2</v>
      </c>
      <c r="D6" s="7">
        <f>IF(C6&gt;200,200,C6)</f>
        <v>2</v>
      </c>
      <c r="E6" s="7">
        <f>D6^0.5</f>
        <v>1.4142135623730951</v>
      </c>
      <c r="F6" s="7"/>
      <c r="G6" s="7"/>
      <c r="H6" s="7"/>
      <c r="I6" s="7"/>
    </row>
    <row r="7" spans="1:9" ht="15">
      <c r="A7" s="8" t="s">
        <v>3</v>
      </c>
      <c r="B7" s="6">
        <v>30</v>
      </c>
      <c r="C7" s="7">
        <f>IF(B7&lt;0.001,0.001,B7)</f>
        <v>30</v>
      </c>
      <c r="D7" s="7">
        <f>IF(C7&gt;47,47,C7)</f>
        <v>30</v>
      </c>
      <c r="E7" s="7">
        <f>D7/100</f>
        <v>0.3</v>
      </c>
      <c r="F7" s="7">
        <f>E7^D2</f>
        <v>0.09</v>
      </c>
      <c r="G7" s="7">
        <f>E7^2</f>
        <v>0.09</v>
      </c>
      <c r="H7" s="7">
        <f>E7^E2</f>
        <v>0.3</v>
      </c>
      <c r="I7" s="7"/>
    </row>
    <row r="8" spans="1:9" ht="15">
      <c r="A8" s="8" t="s">
        <v>4</v>
      </c>
      <c r="B8" s="6">
        <v>10</v>
      </c>
      <c r="C8" s="7">
        <f>IF(B8&lt;0.001,0.001,B8)</f>
        <v>10</v>
      </c>
      <c r="D8" s="7">
        <f>IF(C8&gt;99.99999,99.99999,C8)</f>
        <v>10</v>
      </c>
      <c r="E8" s="7">
        <f>D8/100</f>
        <v>0.1</v>
      </c>
      <c r="F8" s="7">
        <f>E8/D6</f>
        <v>0.05</v>
      </c>
      <c r="G8" s="7">
        <f>E8/2</f>
        <v>0.05</v>
      </c>
      <c r="H8" s="7">
        <f>1-G8</f>
        <v>0.95</v>
      </c>
      <c r="I8" s="7">
        <f>E8^H8</f>
        <v>0.11220184543019636</v>
      </c>
    </row>
    <row r="9" spans="2:9" ht="12.75">
      <c r="B9" s="1"/>
      <c r="C9" s="7"/>
      <c r="D9" s="7"/>
      <c r="E9" s="7"/>
      <c r="F9" s="7"/>
      <c r="G9" s="7"/>
      <c r="H9" s="7"/>
      <c r="I9" s="7"/>
    </row>
    <row r="10" spans="2:9" ht="13.5" thickBot="1">
      <c r="B10" s="1"/>
      <c r="C10" s="7"/>
      <c r="D10" s="7"/>
      <c r="E10" s="7"/>
      <c r="F10" s="7"/>
      <c r="G10" s="7"/>
      <c r="H10" s="7"/>
      <c r="I10" s="7"/>
    </row>
    <row r="11" spans="1:9" ht="18" thickBot="1" thickTop="1">
      <c r="A11" s="10" t="s">
        <v>8</v>
      </c>
      <c r="B11" s="3">
        <f>100*C11</f>
        <v>33.333333333333336</v>
      </c>
      <c r="C11" s="7">
        <f>IF(D11&lt;0.0001,0.0001,D11)</f>
        <v>0.33333333333333337</v>
      </c>
      <c r="D11" s="7">
        <f>IF(E11&gt;0.99999,0.99999,E11)</f>
        <v>0.33333333333333337</v>
      </c>
      <c r="E11" s="7">
        <f>((D1*D4)/(F7*D5))^E3</f>
        <v>0.33333333333333337</v>
      </c>
      <c r="F11" s="7"/>
      <c r="G11" s="7"/>
      <c r="H11" s="7"/>
      <c r="I11" s="7"/>
    </row>
    <row r="12" spans="1:9" ht="18" thickBot="1" thickTop="1">
      <c r="A12" s="11"/>
      <c r="B12" s="9"/>
      <c r="C12" s="7"/>
      <c r="D12" s="7"/>
      <c r="E12" s="7"/>
      <c r="F12" s="7"/>
      <c r="G12" s="7"/>
      <c r="H12" s="7"/>
      <c r="I12" s="7"/>
    </row>
    <row r="13" spans="1:9" ht="18" thickBot="1" thickTop="1">
      <c r="A13" s="10" t="s">
        <v>9</v>
      </c>
      <c r="B13" s="3">
        <f>100*C13</f>
        <v>28.23756961276789</v>
      </c>
      <c r="C13" s="7">
        <f>IF(D13&lt;0.0001,0.0001,D13)</f>
        <v>0.2823756961276789</v>
      </c>
      <c r="D13" s="7">
        <f>IF(E13&gt;0.99999,0.99999,E13)</f>
        <v>0.2823756961276789</v>
      </c>
      <c r="E13" s="7">
        <f>(D1*D4/(2*F7)*((((4*F7/(D1*D4*D5))+F8^2)^0.5-F8))^F3)</f>
        <v>0.2823756961276789</v>
      </c>
      <c r="F13" s="7"/>
      <c r="G13" s="7"/>
      <c r="H13" s="7"/>
      <c r="I13" s="7"/>
    </row>
    <row r="14" spans="1:9" ht="18" thickBot="1" thickTop="1">
      <c r="A14" s="11"/>
      <c r="B14" s="9"/>
      <c r="C14" s="7"/>
      <c r="D14" s="7"/>
      <c r="E14" s="7"/>
      <c r="F14" s="7"/>
      <c r="G14" s="7"/>
      <c r="H14" s="7"/>
      <c r="I14" s="7"/>
    </row>
    <row r="15" spans="1:9" ht="18" thickBot="1" thickTop="1">
      <c r="A15" s="10" t="s">
        <v>10</v>
      </c>
      <c r="B15" s="3">
        <f>100*C15</f>
        <v>29.807917281159273</v>
      </c>
      <c r="C15" s="7">
        <f>IF(D15&lt;0.0001,0.0001,D15)</f>
        <v>0.29807917281159274</v>
      </c>
      <c r="D15" s="7">
        <f>IF(E15&gt;0.99999,0.99999,E15)</f>
        <v>0.29807917281159274</v>
      </c>
      <c r="E15" s="7">
        <f>(F5/((I8/E6)+(H7/E4)))^F3</f>
        <v>0.29807917281159274</v>
      </c>
      <c r="F15" s="7"/>
      <c r="G15" s="7"/>
      <c r="H15" s="7"/>
      <c r="I15" s="7"/>
    </row>
    <row r="16" ht="13.5" thickTop="1"/>
    <row r="18" ht="12.75">
      <c r="A18" s="2" t="s">
        <v>11</v>
      </c>
    </row>
  </sheetData>
  <sheetProtection password="C92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NIS-Naftagas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xzy</dc:creator>
  <cp:keywords/>
  <dc:description/>
  <cp:lastModifiedBy>xzy</cp:lastModifiedBy>
  <dcterms:created xsi:type="dcterms:W3CDTF">2004-04-29T07:01:22Z</dcterms:created>
  <dcterms:modified xsi:type="dcterms:W3CDTF">2004-05-19T08:17:27Z</dcterms:modified>
  <cp:category/>
  <cp:version/>
  <cp:contentType/>
  <cp:contentStatus/>
</cp:coreProperties>
</file>